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3800" activeTab="0"/>
  </bookViews>
  <sheets>
    <sheet name="Лист2" sheetId="1" r:id="rId1"/>
  </sheets>
  <definedNames>
    <definedName name="_xlnm.Print_Area" localSheetId="0">'Лист2'!$A$1:$O$144</definedName>
    <definedName name="Форма_3" localSheetId="0">'Лист2'!$B$1</definedName>
  </definedNames>
  <calcPr fullCalcOnLoad="1"/>
</workbook>
</file>

<file path=xl/sharedStrings.xml><?xml version="1.0" encoding="utf-8"?>
<sst xmlns="http://schemas.openxmlformats.org/spreadsheetml/2006/main" count="152" uniqueCount="57">
  <si>
    <t>Магистральные сети</t>
  </si>
  <si>
    <t xml:space="preserve">Показатели </t>
  </si>
  <si>
    <t>Общая протяжен-ность</t>
  </si>
  <si>
    <t xml:space="preserve">до </t>
  </si>
  <si>
    <t xml:space="preserve">50 мм </t>
  </si>
  <si>
    <t>Наименование населенного пункта МО п. Ханымей</t>
  </si>
  <si>
    <t>Наименование теплоснабжающей организации АО "Ямалкоммунэнерго" в Пуровском районе "Тепло" участок № 4</t>
  </si>
  <si>
    <t>Наименование системы теплоснабжения (котельная, ТЭС): Котельная ДЕ16/14</t>
  </si>
  <si>
    <t>Надземная (наземная) прокладка</t>
  </si>
  <si>
    <t xml:space="preserve">На отдельно стоящих опорах – всего, </t>
  </si>
  <si>
    <t>в том числе со сроком эксплуатации</t>
  </si>
  <si>
    <t xml:space="preserve"> До 10-ти лет</t>
  </si>
  <si>
    <t>До 15-ти лет</t>
  </si>
  <si>
    <t>До 20-ти лет</t>
  </si>
  <si>
    <t>Свыше 20-ти лет</t>
  </si>
  <si>
    <t>Из общей протяженности ветхие (подлежат замене)</t>
  </si>
  <si>
    <t>Количество повреждений за год в расчете на 100 км тепловых сетей</t>
  </si>
  <si>
    <t xml:space="preserve">В непроходных каналах – всего, </t>
  </si>
  <si>
    <t>До 10-ти лет</t>
  </si>
  <si>
    <t>Подземная прокладка</t>
  </si>
  <si>
    <t>Бесканальная – всего, в том числе со сроком эксплуатации</t>
  </si>
  <si>
    <t>Распределительные сети</t>
  </si>
  <si>
    <t>На отдельно стоящих опорах – всего,</t>
  </si>
  <si>
    <t xml:space="preserve">Из общей протяженности ветхие </t>
  </si>
  <si>
    <t>(подлежат замене)</t>
  </si>
  <si>
    <t xml:space="preserve">В непроходных каналах – всего, </t>
  </si>
  <si>
    <t>Бесканальная – всего, в том числе</t>
  </si>
  <si>
    <t>со сроком эксплуатации</t>
  </si>
  <si>
    <t>Внутриквартальные сети</t>
  </si>
  <si>
    <t xml:space="preserve">Бесканальная – всего, в том числе </t>
  </si>
  <si>
    <t xml:space="preserve">Общая протяженность сетей, </t>
  </si>
  <si>
    <t>Форма 3.5.</t>
  </si>
  <si>
    <t xml:space="preserve">Муниципальное образование поселок Ханымей
 (наименование населенного пункта, муниципального образования)
</t>
  </si>
  <si>
    <r>
      <t>D</t>
    </r>
    <r>
      <rPr>
        <vertAlign val="subscript"/>
        <sz val="10"/>
        <rFont val="Times New Roman"/>
        <family val="1"/>
      </rPr>
      <t>у</t>
    </r>
    <r>
      <rPr>
        <sz val="10"/>
        <rFont val="Times New Roman"/>
        <family val="1"/>
      </rPr>
      <t xml:space="preserve"> </t>
    </r>
  </si>
  <si>
    <r>
      <t>D</t>
    </r>
    <r>
      <rPr>
        <vertAlign val="subscript"/>
        <sz val="10"/>
        <rFont val="Times New Roman"/>
        <family val="1"/>
      </rPr>
      <t>у</t>
    </r>
    <r>
      <rPr>
        <sz val="10"/>
        <rFont val="Times New Roman"/>
        <family val="1"/>
      </rPr>
      <t xml:space="preserve"> свыше 50 до 100 мм </t>
    </r>
  </si>
  <si>
    <r>
      <t>D</t>
    </r>
    <r>
      <rPr>
        <vertAlign val="subscript"/>
        <sz val="10"/>
        <rFont val="Times New Roman"/>
        <family val="1"/>
      </rPr>
      <t>у</t>
    </r>
    <r>
      <rPr>
        <sz val="10"/>
        <rFont val="Times New Roman"/>
        <family val="1"/>
      </rPr>
      <t xml:space="preserve"> свыше 100 до 150 мм</t>
    </r>
  </si>
  <si>
    <r>
      <t>D</t>
    </r>
    <r>
      <rPr>
        <vertAlign val="subscript"/>
        <sz val="10"/>
        <rFont val="Times New Roman"/>
        <family val="1"/>
      </rPr>
      <t>у</t>
    </r>
    <r>
      <rPr>
        <sz val="10"/>
        <rFont val="Times New Roman"/>
        <family val="1"/>
      </rPr>
      <t xml:space="preserve"> свыше 150 до 200 мм</t>
    </r>
  </si>
  <si>
    <r>
      <t>D</t>
    </r>
    <r>
      <rPr>
        <vertAlign val="subscript"/>
        <sz val="10"/>
        <rFont val="Times New Roman"/>
        <family val="1"/>
      </rPr>
      <t>у</t>
    </r>
    <r>
      <rPr>
        <sz val="10"/>
        <rFont val="Times New Roman"/>
        <family val="1"/>
      </rPr>
      <t xml:space="preserve"> свыше 200 до 250 мм</t>
    </r>
  </si>
  <si>
    <r>
      <t>D</t>
    </r>
    <r>
      <rPr>
        <vertAlign val="subscript"/>
        <sz val="10"/>
        <rFont val="Times New Roman"/>
        <family val="1"/>
      </rPr>
      <t>у</t>
    </r>
    <r>
      <rPr>
        <sz val="10"/>
        <rFont val="Times New Roman"/>
        <family val="1"/>
      </rPr>
      <t xml:space="preserve"> свыше 250 до 300 мм</t>
    </r>
  </si>
  <si>
    <r>
      <t>D</t>
    </r>
    <r>
      <rPr>
        <vertAlign val="subscript"/>
        <sz val="10"/>
        <rFont val="Times New Roman"/>
        <family val="1"/>
      </rPr>
      <t>у</t>
    </r>
    <r>
      <rPr>
        <sz val="10"/>
        <rFont val="Times New Roman"/>
        <family val="1"/>
      </rPr>
      <t xml:space="preserve"> свыше 300 до 400 мм</t>
    </r>
  </si>
  <si>
    <r>
      <t>D</t>
    </r>
    <r>
      <rPr>
        <vertAlign val="subscript"/>
        <sz val="10"/>
        <rFont val="Times New Roman"/>
        <family val="1"/>
      </rPr>
      <t>у</t>
    </r>
    <r>
      <rPr>
        <sz val="10"/>
        <rFont val="Times New Roman"/>
        <family val="1"/>
      </rPr>
      <t xml:space="preserve"> свыше 400 до 500 мм </t>
    </r>
  </si>
  <si>
    <r>
      <t>D</t>
    </r>
    <r>
      <rPr>
        <vertAlign val="subscript"/>
        <sz val="10"/>
        <rFont val="Times New Roman"/>
        <family val="1"/>
      </rPr>
      <t>у</t>
    </r>
    <r>
      <rPr>
        <sz val="10"/>
        <rFont val="Times New Roman"/>
        <family val="1"/>
      </rPr>
      <t xml:space="preserve"> свыше 500 до 600 мм </t>
    </r>
  </si>
  <si>
    <r>
      <t>D</t>
    </r>
    <r>
      <rPr>
        <vertAlign val="subscript"/>
        <sz val="10"/>
        <rFont val="Times New Roman"/>
        <family val="1"/>
      </rPr>
      <t>у</t>
    </r>
    <r>
      <rPr>
        <sz val="10"/>
        <rFont val="Times New Roman"/>
        <family val="1"/>
      </rPr>
      <t xml:space="preserve"> свыше 600 до 700 мм </t>
    </r>
  </si>
  <si>
    <r>
      <t>D</t>
    </r>
    <r>
      <rPr>
        <vertAlign val="subscript"/>
        <sz val="10"/>
        <rFont val="Times New Roman"/>
        <family val="1"/>
      </rPr>
      <t>у</t>
    </r>
    <r>
      <rPr>
        <sz val="10"/>
        <rFont val="Times New Roman"/>
        <family val="1"/>
      </rPr>
      <t xml:space="preserve"> свыше 700 до 800 мм </t>
    </r>
  </si>
  <si>
    <r>
      <t>D</t>
    </r>
    <r>
      <rPr>
        <vertAlign val="subscript"/>
        <sz val="10"/>
        <rFont val="Times New Roman"/>
        <family val="1"/>
      </rPr>
      <t>у</t>
    </r>
    <r>
      <rPr>
        <sz val="10"/>
        <rFont val="Times New Roman"/>
        <family val="1"/>
      </rPr>
      <t xml:space="preserve"> свыше 800 до 1000 мм </t>
    </r>
  </si>
  <si>
    <r>
      <t>D</t>
    </r>
    <r>
      <rPr>
        <vertAlign val="subscript"/>
        <sz val="10"/>
        <rFont val="Times New Roman"/>
        <family val="1"/>
      </rPr>
      <t>у</t>
    </r>
    <r>
      <rPr>
        <sz val="10"/>
        <rFont val="Times New Roman"/>
        <family val="1"/>
      </rPr>
      <t xml:space="preserve"> свыше 1000 мм </t>
    </r>
  </si>
  <si>
    <r>
      <t>(подлежат замене</t>
    </r>
    <r>
      <rPr>
        <b/>
        <i/>
        <sz val="10"/>
        <rFont val="Times New Roman"/>
        <family val="1"/>
      </rPr>
      <t>)</t>
    </r>
  </si>
  <si>
    <t>Исполнитель:</t>
  </si>
  <si>
    <t>А.В. Лопато</t>
  </si>
  <si>
    <t>Контактный телефон:</t>
  </si>
  <si>
    <t>8-(34997)-41-5-47</t>
  </si>
  <si>
    <t xml:space="preserve">Дата: </t>
  </si>
  <si>
    <t>25.01.2016 г</t>
  </si>
  <si>
    <t xml:space="preserve">Зам. директора филиала АО "Ямалкоммунэнерго" в Пуровском районе "Тепло" </t>
  </si>
  <si>
    <t>участок №4 п. Ханымей</t>
  </si>
  <si>
    <t>_____________________О.Г. Бережная</t>
  </si>
  <si>
    <t>Технические характеристики и показатели работы сетей теплоснабжения по состоянию на  25.01.2016 г.
                                                                                                                                   (ДД/ММ/ГГ)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</si>
</sst>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  <numFmt numFmtId="174" formatCode="0.0000"/>
  </numFmts>
  <fonts count="30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0"/>
      <color indexed="12"/>
      <name val="Arial Cyr"/>
      <family val="0"/>
    </font>
    <font>
      <sz val="12"/>
      <name val="Times New Roman"/>
      <family val="1"/>
    </font>
    <font>
      <vertAlign val="subscript"/>
      <sz val="10"/>
      <name val="Times New Roman"/>
      <family val="1"/>
    </font>
    <font>
      <sz val="1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4" borderId="11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168" fontId="21" fillId="24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68" fontId="21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68" fontId="26" fillId="0" borderId="0" xfId="0" applyNumberFormat="1" applyFont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168" fontId="21" fillId="0" borderId="18" xfId="0" applyNumberFormat="1" applyFont="1" applyBorder="1" applyAlignment="1">
      <alignment horizontal="center" vertical="center" wrapText="1"/>
    </xf>
    <xf numFmtId="2" fontId="21" fillId="0" borderId="18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168" fontId="21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68" fontId="2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view="pageBreakPreview" zoomScaleNormal="150" zoomScaleSheetLayoutView="100" workbookViewId="0" topLeftCell="A1">
      <selection activeCell="Y11" sqref="Y11"/>
    </sheetView>
  </sheetViews>
  <sheetFormatPr defaultColWidth="9.00390625" defaultRowHeight="12.75"/>
  <cols>
    <col min="1" max="1" width="19.125" style="2" customWidth="1"/>
    <col min="2" max="16384" width="9.125" style="2" customWidth="1"/>
  </cols>
  <sheetData>
    <row r="1" spans="13:14" ht="12.75">
      <c r="M1" s="40" t="s">
        <v>31</v>
      </c>
      <c r="N1" s="40"/>
    </row>
    <row r="2" spans="1:15" ht="23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48" customHeight="1">
      <c r="A3" s="41" t="s">
        <v>56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52.5" customHeight="1" thickBot="1">
      <c r="A4" s="41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4.25" customHeight="1">
      <c r="A5" s="28" t="s">
        <v>1</v>
      </c>
      <c r="B5" s="28" t="s">
        <v>2</v>
      </c>
      <c r="C5" s="9" t="s">
        <v>33</v>
      </c>
      <c r="D5" s="28" t="s">
        <v>34</v>
      </c>
      <c r="E5" s="28" t="s">
        <v>35</v>
      </c>
      <c r="F5" s="28" t="s">
        <v>36</v>
      </c>
      <c r="G5" s="28" t="s">
        <v>37</v>
      </c>
      <c r="H5" s="28" t="s">
        <v>38</v>
      </c>
      <c r="I5" s="28" t="s">
        <v>39</v>
      </c>
      <c r="J5" s="28" t="s">
        <v>40</v>
      </c>
      <c r="K5" s="28" t="s">
        <v>41</v>
      </c>
      <c r="L5" s="28" t="s">
        <v>42</v>
      </c>
      <c r="M5" s="28" t="s">
        <v>43</v>
      </c>
      <c r="N5" s="28" t="s">
        <v>44</v>
      </c>
      <c r="O5" s="28" t="s">
        <v>45</v>
      </c>
    </row>
    <row r="6" spans="1:15" ht="12.75">
      <c r="A6" s="29"/>
      <c r="B6" s="29"/>
      <c r="C6" s="10" t="s">
        <v>3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3.5" thickBot="1">
      <c r="A7" s="30"/>
      <c r="B7" s="30"/>
      <c r="C7" s="1" t="s">
        <v>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3.5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3.5" thickBot="1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</row>
    <row r="10" spans="1:15" ht="13.5" thickBot="1">
      <c r="A10" s="31" t="s">
        <v>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</row>
    <row r="11" spans="1:15" ht="13.5" thickBot="1">
      <c r="A11" s="31" t="s">
        <v>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</row>
    <row r="12" spans="1:15" ht="25.5" customHeight="1" thickBot="1">
      <c r="A12" s="31" t="s">
        <v>7</v>
      </c>
      <c r="B12" s="32"/>
      <c r="C12" s="32"/>
      <c r="D12" s="32"/>
      <c r="E12" s="32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15" ht="24" customHeight="1" thickBot="1">
      <c r="A13" s="4" t="s">
        <v>0</v>
      </c>
      <c r="B13" s="6">
        <f>B14+B31</f>
        <v>9.5115</v>
      </c>
      <c r="C13" s="5"/>
      <c r="D13" s="5"/>
      <c r="E13" s="5">
        <f aca="true" t="shared" si="0" ref="E13:J13">E14+E31</f>
        <v>2.3975</v>
      </c>
      <c r="F13" s="5">
        <f t="shared" si="0"/>
        <v>1.408</v>
      </c>
      <c r="G13" s="5">
        <f t="shared" si="0"/>
        <v>2.637</v>
      </c>
      <c r="H13" s="5">
        <f t="shared" si="0"/>
        <v>1.2399999999999998</v>
      </c>
      <c r="I13" s="5">
        <f t="shared" si="0"/>
        <v>1.4</v>
      </c>
      <c r="J13" s="5">
        <f t="shared" si="0"/>
        <v>0.429</v>
      </c>
      <c r="K13" s="5"/>
      <c r="L13" s="5"/>
      <c r="M13" s="5"/>
      <c r="N13" s="5"/>
      <c r="O13" s="5"/>
    </row>
    <row r="14" spans="1:15" ht="41.25" thickBot="1">
      <c r="A14" s="17" t="s">
        <v>8</v>
      </c>
      <c r="B14" s="1">
        <f>B15+B23</f>
        <v>1.5859999999999999</v>
      </c>
      <c r="C14" s="1"/>
      <c r="D14" s="1"/>
      <c r="E14" s="1">
        <f>E15</f>
        <v>1.196</v>
      </c>
      <c r="F14" s="1">
        <f>F15</f>
        <v>0.144</v>
      </c>
      <c r="G14" s="1">
        <f>G15</f>
        <v>0.246</v>
      </c>
      <c r="H14" s="1"/>
      <c r="I14" s="1"/>
      <c r="J14" s="1"/>
      <c r="K14" s="1"/>
      <c r="L14" s="1"/>
      <c r="M14" s="1"/>
      <c r="N14" s="1"/>
      <c r="O14" s="1"/>
    </row>
    <row r="15" spans="1:15" ht="25.5">
      <c r="A15" s="18" t="s">
        <v>9</v>
      </c>
      <c r="B15" s="28">
        <f>E15+F15+G15</f>
        <v>1.5859999999999999</v>
      </c>
      <c r="C15" s="28"/>
      <c r="D15" s="28"/>
      <c r="E15" s="28">
        <f>0.598*2</f>
        <v>1.196</v>
      </c>
      <c r="F15" s="28">
        <f>0.144</f>
        <v>0.144</v>
      </c>
      <c r="G15" s="28">
        <f>0.246</f>
        <v>0.246</v>
      </c>
      <c r="H15" s="28"/>
      <c r="I15" s="28"/>
      <c r="J15" s="28"/>
      <c r="K15" s="28"/>
      <c r="L15" s="28"/>
      <c r="M15" s="28"/>
      <c r="N15" s="28"/>
      <c r="O15" s="28"/>
    </row>
    <row r="16" spans="1:15" ht="26.25" thickBot="1">
      <c r="A16" s="19" t="s">
        <v>10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3.5" thickBot="1">
      <c r="A17" s="19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9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9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9" t="s">
        <v>14</v>
      </c>
      <c r="B20" s="1">
        <f>E20+F20+G20</f>
        <v>1.5859999999999999</v>
      </c>
      <c r="C20" s="1"/>
      <c r="D20" s="1"/>
      <c r="E20" s="1">
        <f>E15</f>
        <v>1.196</v>
      </c>
      <c r="F20" s="1">
        <f>F15</f>
        <v>0.144</v>
      </c>
      <c r="G20" s="1">
        <f>G15</f>
        <v>0.246</v>
      </c>
      <c r="H20" s="1"/>
      <c r="I20" s="1"/>
      <c r="J20" s="1"/>
      <c r="K20" s="1"/>
      <c r="L20" s="1"/>
      <c r="M20" s="1"/>
      <c r="N20" s="1"/>
      <c r="O20" s="1"/>
    </row>
    <row r="21" spans="1:15" ht="39" thickBot="1">
      <c r="A21" s="19" t="s">
        <v>15</v>
      </c>
      <c r="B21" s="8">
        <f>E21+F21+G21</f>
        <v>1.0314999999999999</v>
      </c>
      <c r="C21" s="1"/>
      <c r="D21" s="1"/>
      <c r="E21" s="8">
        <f>1.196-0.5545</f>
        <v>0.6415</v>
      </c>
      <c r="F21" s="1">
        <f>F20</f>
        <v>0.144</v>
      </c>
      <c r="G21" s="1">
        <v>0.246</v>
      </c>
      <c r="H21" s="1"/>
      <c r="I21" s="1"/>
      <c r="J21" s="1"/>
      <c r="K21" s="1"/>
      <c r="L21" s="1"/>
      <c r="M21" s="1"/>
      <c r="N21" s="1"/>
      <c r="O21" s="1"/>
    </row>
    <row r="22" spans="1:15" ht="51.75" thickBot="1">
      <c r="A22" s="19" t="s">
        <v>16</v>
      </c>
      <c r="B22" s="1">
        <f>C22+D22+E22+F22+G22</f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5.5">
      <c r="A23" s="1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29.25" customHeight="1" thickBot="1">
      <c r="A24" s="19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3.5" thickBot="1">
      <c r="A25" s="19" t="s">
        <v>18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9" t="s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9" t="s">
        <v>13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9" t="s">
        <v>14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39" thickBot="1">
      <c r="A29" s="19" t="s">
        <v>15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.75" thickBot="1">
      <c r="A30" s="19" t="s">
        <v>16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7.75" thickBot="1">
      <c r="A31" s="17" t="s">
        <v>19</v>
      </c>
      <c r="B31" s="1">
        <f>B32+B39</f>
        <v>7.9255</v>
      </c>
      <c r="C31" s="1"/>
      <c r="D31" s="1"/>
      <c r="E31" s="1">
        <f aca="true" t="shared" si="1" ref="E31:J31">E32+E39</f>
        <v>1.2015</v>
      </c>
      <c r="F31" s="1">
        <f t="shared" si="1"/>
        <v>1.264</v>
      </c>
      <c r="G31" s="1">
        <f t="shared" si="1"/>
        <v>2.391</v>
      </c>
      <c r="H31" s="1">
        <f t="shared" si="1"/>
        <v>1.2399999999999998</v>
      </c>
      <c r="I31" s="1">
        <f t="shared" si="1"/>
        <v>1.4</v>
      </c>
      <c r="J31" s="1">
        <f t="shared" si="1"/>
        <v>0.429</v>
      </c>
      <c r="K31" s="1"/>
      <c r="L31" s="1"/>
      <c r="M31" s="1"/>
      <c r="N31" s="1"/>
      <c r="O31" s="1"/>
    </row>
    <row r="32" spans="1:15" ht="51.75" thickBot="1">
      <c r="A32" s="19" t="s">
        <v>20</v>
      </c>
      <c r="B32" s="1">
        <f>B33+B36</f>
        <v>7.112500000000001</v>
      </c>
      <c r="C32" s="1"/>
      <c r="D32" s="1"/>
      <c r="E32" s="1">
        <f aca="true" t="shared" si="2" ref="E32:J32">E33+E34+E35+E36</f>
        <v>1.1095</v>
      </c>
      <c r="F32" s="1">
        <f t="shared" si="2"/>
        <v>0.61</v>
      </c>
      <c r="G32" s="1">
        <f t="shared" si="2"/>
        <v>2.324</v>
      </c>
      <c r="H32" s="1">
        <f t="shared" si="2"/>
        <v>1.2399999999999998</v>
      </c>
      <c r="I32" s="1">
        <f t="shared" si="2"/>
        <v>1.4</v>
      </c>
      <c r="J32" s="1">
        <f t="shared" si="2"/>
        <v>0.429</v>
      </c>
      <c r="K32" s="1"/>
      <c r="L32" s="1"/>
      <c r="M32" s="1"/>
      <c r="N32" s="1"/>
      <c r="O32" s="1"/>
    </row>
    <row r="33" spans="1:15" ht="13.5" thickBot="1">
      <c r="A33" s="19" t="s">
        <v>18</v>
      </c>
      <c r="B33" s="1">
        <f>D33+E33+F33+G33+H33+I33+J33+K33</f>
        <v>0.275</v>
      </c>
      <c r="C33" s="1"/>
      <c r="D33" s="1"/>
      <c r="E33" s="1"/>
      <c r="F33" s="1"/>
      <c r="G33" s="1"/>
      <c r="H33" s="1">
        <v>0.275</v>
      </c>
      <c r="I33" s="1"/>
      <c r="J33" s="1"/>
      <c r="K33" s="1"/>
      <c r="L33" s="1"/>
      <c r="M33" s="1"/>
      <c r="N33" s="1"/>
      <c r="O33" s="1"/>
    </row>
    <row r="34" spans="1:15" ht="13.5" thickBot="1">
      <c r="A34" s="19" t="s">
        <v>12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5" thickBot="1">
      <c r="A35" s="19" t="s">
        <v>13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.5" thickBot="1">
      <c r="A36" s="19" t="s">
        <v>14</v>
      </c>
      <c r="B36" s="1">
        <f>C36+D36+E36+F36+G36+H36+I36+J36</f>
        <v>6.8375</v>
      </c>
      <c r="C36" s="1"/>
      <c r="D36" s="1"/>
      <c r="E36" s="1">
        <f>2.194-1.0845</f>
        <v>1.1095</v>
      </c>
      <c r="F36" s="1">
        <v>0.61</v>
      </c>
      <c r="G36" s="1">
        <f>1.18+1.144</f>
        <v>2.324</v>
      </c>
      <c r="H36" s="1">
        <f>1.4-0.435</f>
        <v>0.9649999999999999</v>
      </c>
      <c r="I36" s="1">
        <f>1.474-0.074</f>
        <v>1.4</v>
      </c>
      <c r="J36" s="1">
        <v>0.429</v>
      </c>
      <c r="K36" s="1"/>
      <c r="L36" s="1"/>
      <c r="M36" s="1"/>
      <c r="N36" s="1"/>
      <c r="O36" s="1"/>
    </row>
    <row r="37" spans="1:15" ht="39" thickBot="1">
      <c r="A37" s="19" t="s">
        <v>15</v>
      </c>
      <c r="B37" s="1">
        <f>C37+D37+E37+F37+G37+H37+I37+J37</f>
        <v>5.393</v>
      </c>
      <c r="C37" s="1"/>
      <c r="D37" s="1"/>
      <c r="E37" s="1"/>
      <c r="F37" s="1"/>
      <c r="G37" s="1">
        <f>G32</f>
        <v>2.324</v>
      </c>
      <c r="H37" s="1">
        <f>H32</f>
        <v>1.2399999999999998</v>
      </c>
      <c r="I37" s="1">
        <f>I32</f>
        <v>1.4</v>
      </c>
      <c r="J37" s="1">
        <f>J32</f>
        <v>0.429</v>
      </c>
      <c r="K37" s="1"/>
      <c r="L37" s="1"/>
      <c r="M37" s="1"/>
      <c r="N37" s="1"/>
      <c r="O37" s="1"/>
    </row>
    <row r="38" spans="1:15" ht="51.75" thickBot="1">
      <c r="A38" s="19" t="s">
        <v>16</v>
      </c>
      <c r="B38" s="8">
        <f>C38+D38+E38+F38+H38+I38+G38+J38</f>
        <v>0.09086</v>
      </c>
      <c r="C38" s="1"/>
      <c r="D38" s="1"/>
      <c r="E38" s="8">
        <f>E32*4/100</f>
        <v>0.044379999999999996</v>
      </c>
      <c r="F38" s="1"/>
      <c r="G38" s="8">
        <f>G32*2/100</f>
        <v>0.046479999999999994</v>
      </c>
      <c r="H38" s="1"/>
      <c r="I38" s="1"/>
      <c r="J38" s="1"/>
      <c r="K38" s="1"/>
      <c r="L38" s="1"/>
      <c r="M38" s="1"/>
      <c r="N38" s="1"/>
      <c r="O38" s="1"/>
    </row>
    <row r="39" spans="1:15" ht="25.5">
      <c r="A39" s="18" t="s">
        <v>17</v>
      </c>
      <c r="B39" s="28">
        <f>C39+D39+E39+F39+G39</f>
        <v>0.813</v>
      </c>
      <c r="C39" s="28"/>
      <c r="D39" s="28"/>
      <c r="E39" s="28">
        <v>0.092</v>
      </c>
      <c r="F39" s="28">
        <v>0.654</v>
      </c>
      <c r="G39" s="28">
        <v>0.067</v>
      </c>
      <c r="H39" s="28"/>
      <c r="I39" s="28"/>
      <c r="J39" s="28"/>
      <c r="K39" s="28"/>
      <c r="L39" s="28"/>
      <c r="M39" s="28"/>
      <c r="N39" s="28"/>
      <c r="O39" s="28"/>
    </row>
    <row r="40" spans="1:15" ht="26.25" thickBot="1">
      <c r="A40" s="19" t="s">
        <v>10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3.5" thickBot="1">
      <c r="A41" s="19" t="s">
        <v>18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.5" thickBot="1">
      <c r="A42" s="19" t="s">
        <v>12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3.5" thickBot="1">
      <c r="A43" s="19" t="s">
        <v>13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.5" thickBot="1">
      <c r="A44" s="19" t="s">
        <v>14</v>
      </c>
      <c r="B44" s="1">
        <f>C44+D44+E44+F44+G44</f>
        <v>0.813</v>
      </c>
      <c r="C44" s="1"/>
      <c r="D44" s="1"/>
      <c r="E44" s="1">
        <f>E39</f>
        <v>0.092</v>
      </c>
      <c r="F44" s="1">
        <f>F39</f>
        <v>0.654</v>
      </c>
      <c r="G44" s="1">
        <f>G39</f>
        <v>0.067</v>
      </c>
      <c r="H44" s="1"/>
      <c r="I44" s="1"/>
      <c r="J44" s="1"/>
      <c r="K44" s="1"/>
      <c r="L44" s="1"/>
      <c r="M44" s="1"/>
      <c r="N44" s="1"/>
      <c r="O44" s="1"/>
    </row>
    <row r="45" spans="1:15" ht="39" thickBot="1">
      <c r="A45" s="19" t="s">
        <v>15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51.75" thickBot="1">
      <c r="A46" s="19" t="s">
        <v>16</v>
      </c>
      <c r="B46" s="1">
        <f>C46+D46+E46+F46</f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6.25" thickBot="1">
      <c r="A47" s="4" t="s">
        <v>21</v>
      </c>
      <c r="B47" s="5">
        <f>B48+B67</f>
        <v>5.967499999999999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41.25" thickBot="1">
      <c r="A48" s="17" t="s">
        <v>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5.5">
      <c r="A49" s="18" t="s">
        <v>22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26.25" thickBot="1">
      <c r="A50" s="19" t="s">
        <v>10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3.5" thickBot="1">
      <c r="A51" s="19" t="s">
        <v>18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3.5" thickBot="1">
      <c r="A52" s="19" t="s">
        <v>12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3.5" thickBot="1">
      <c r="A53" s="19" t="s">
        <v>13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3.5" thickBot="1">
      <c r="A54" s="19" t="s">
        <v>14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25.5">
      <c r="A55" s="18" t="s">
        <v>23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3.5" thickBot="1">
      <c r="A56" s="19" t="s">
        <v>24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51.75" thickBot="1">
      <c r="A57" s="19" t="s">
        <v>16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5.5">
      <c r="A58" s="18" t="s">
        <v>25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26.25" thickBot="1">
      <c r="A59" s="19" t="s">
        <v>10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3.5" thickBot="1">
      <c r="A60" s="19" t="s">
        <v>18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3.5" thickBot="1">
      <c r="A61" s="19" t="s">
        <v>12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.5" thickBot="1">
      <c r="A62" s="19" t="s">
        <v>13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3.5" thickBot="1">
      <c r="A63" s="19" t="s">
        <v>14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25.5">
      <c r="A64" s="18" t="s">
        <v>23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ht="13.5" thickBot="1">
      <c r="A65" s="19" t="s">
        <v>24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51.75" thickBot="1">
      <c r="A66" s="19" t="s">
        <v>16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7.75" thickBot="1">
      <c r="A67" s="17" t="s">
        <v>19</v>
      </c>
      <c r="B67" s="8">
        <f>B68+B77</f>
        <v>5.967499999999999</v>
      </c>
      <c r="C67" s="1"/>
      <c r="D67" s="8">
        <f>D68+D77</f>
        <v>2.0195</v>
      </c>
      <c r="E67" s="1"/>
      <c r="F67" s="1">
        <f>F68+F77</f>
        <v>3.948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ht="25.5">
      <c r="A68" s="18" t="s">
        <v>26</v>
      </c>
      <c r="B68" s="34">
        <f>B73</f>
        <v>5.967499999999999</v>
      </c>
      <c r="C68" s="28"/>
      <c r="D68" s="34">
        <f>D73</f>
        <v>2.0195</v>
      </c>
      <c r="E68" s="28"/>
      <c r="F68" s="28">
        <f>F73</f>
        <v>3.948</v>
      </c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26.25" thickBot="1">
      <c r="A69" s="19" t="s">
        <v>27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3.5" thickBot="1">
      <c r="A70" s="19" t="s">
        <v>18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.5" thickBot="1">
      <c r="A71" s="19" t="s">
        <v>12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.5" thickBot="1">
      <c r="A72" s="19" t="s">
        <v>13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.5" thickBot="1">
      <c r="A73" s="19" t="s">
        <v>14</v>
      </c>
      <c r="B73" s="8">
        <f>C73+D73+E73+F73</f>
        <v>5.967499999999999</v>
      </c>
      <c r="C73" s="1"/>
      <c r="D73" s="8">
        <v>2.0195</v>
      </c>
      <c r="E73" s="1"/>
      <c r="F73" s="1">
        <f>5.266-1.318</f>
        <v>3.948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ht="25.5">
      <c r="A74" s="18" t="s">
        <v>23</v>
      </c>
      <c r="B74" s="28">
        <f>C74+D74+E74+F74+G74+H74</f>
        <v>3.948</v>
      </c>
      <c r="C74" s="28"/>
      <c r="D74" s="28"/>
      <c r="E74" s="28"/>
      <c r="F74" s="28">
        <f>F68</f>
        <v>3.948</v>
      </c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13.5" thickBot="1">
      <c r="A75" s="19" t="s">
        <v>24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51.75" thickBot="1">
      <c r="A76" s="19" t="s">
        <v>16</v>
      </c>
      <c r="B76" s="8">
        <f>C76+D76+E76+F76</f>
        <v>0.11843999999999999</v>
      </c>
      <c r="C76" s="1"/>
      <c r="D76" s="1"/>
      <c r="E76" s="1"/>
      <c r="F76" s="8">
        <f>F68*3/100</f>
        <v>0.11843999999999999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ht="25.5">
      <c r="A77" s="18" t="s">
        <v>25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26.25" thickBot="1">
      <c r="A78" s="19" t="s">
        <v>10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3.5" thickBot="1">
      <c r="A79" s="19" t="s">
        <v>18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.5" thickBot="1">
      <c r="A80" s="19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.5" thickBot="1">
      <c r="A81" s="19" t="s">
        <v>13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.5" thickBot="1">
      <c r="A82" s="19" t="s">
        <v>14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39" thickBot="1">
      <c r="A83" s="19" t="s">
        <v>15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51.75" thickBot="1">
      <c r="A84" s="19" t="s">
        <v>16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6.25" thickBot="1">
      <c r="A85" s="4" t="s">
        <v>28</v>
      </c>
      <c r="B85" s="20">
        <f>B86+B105</f>
        <v>17.752</v>
      </c>
      <c r="C85" s="20">
        <f>C86+C105</f>
        <v>5.079</v>
      </c>
      <c r="D85" s="20">
        <f>D86+D105</f>
        <v>10.431999999999999</v>
      </c>
      <c r="E85" s="20">
        <f>E86+E105</f>
        <v>1.721</v>
      </c>
      <c r="F85" s="20">
        <f>F86+F105</f>
        <v>0.52</v>
      </c>
      <c r="G85" s="20"/>
      <c r="H85" s="20"/>
      <c r="I85" s="20"/>
      <c r="J85" s="20"/>
      <c r="K85" s="20"/>
      <c r="L85" s="20"/>
      <c r="M85" s="20"/>
      <c r="N85" s="20"/>
      <c r="O85" s="20"/>
    </row>
    <row r="86" spans="1:15" ht="41.25" thickBot="1">
      <c r="A86" s="17" t="s">
        <v>8</v>
      </c>
      <c r="B86" s="21">
        <f>B87+B96</f>
        <v>3.104</v>
      </c>
      <c r="C86" s="21">
        <f>C87</f>
        <v>0.598</v>
      </c>
      <c r="D86" s="21">
        <f>D87</f>
        <v>1.212</v>
      </c>
      <c r="E86" s="21">
        <f>E87</f>
        <v>0.7739999999999999</v>
      </c>
      <c r="F86" s="21">
        <f>F87</f>
        <v>0.52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ht="25.5">
      <c r="A87" s="18" t="s">
        <v>9</v>
      </c>
      <c r="B87" s="35">
        <f>C87+D87+E87+F87</f>
        <v>3.104</v>
      </c>
      <c r="C87" s="35">
        <v>0.598</v>
      </c>
      <c r="D87" s="35">
        <v>1.212</v>
      </c>
      <c r="E87" s="35">
        <v>0.7739999999999999</v>
      </c>
      <c r="F87" s="35">
        <v>0.52</v>
      </c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26.25" thickBot="1">
      <c r="A88" s="19" t="s">
        <v>10</v>
      </c>
      <c r="B88" s="36"/>
      <c r="C88" s="36">
        <v>0.598</v>
      </c>
      <c r="D88" s="36">
        <v>1.212</v>
      </c>
      <c r="E88" s="36">
        <v>0.7739999999999999</v>
      </c>
      <c r="F88" s="36">
        <v>0.52</v>
      </c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3.5" thickBot="1">
      <c r="A89" s="19" t="s">
        <v>18</v>
      </c>
      <c r="B89" s="8"/>
      <c r="C89" s="8"/>
      <c r="D89" s="8"/>
      <c r="E89" s="8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.5" thickBot="1">
      <c r="A90" s="19" t="s">
        <v>12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.5" thickBot="1">
      <c r="A91" s="19" t="s">
        <v>13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.5" thickBot="1">
      <c r="A92" s="19" t="s">
        <v>14</v>
      </c>
      <c r="B92" s="21">
        <f>C92+D92+E92+F92</f>
        <v>1.9949999999999999</v>
      </c>
      <c r="C92" s="21">
        <f>0.152+0.45-0.004</f>
        <v>0.598</v>
      </c>
      <c r="D92" s="21">
        <f>1.212-1.109</f>
        <v>0.10299999999999998</v>
      </c>
      <c r="E92" s="21">
        <f>1.164-0.39</f>
        <v>0.7739999999999999</v>
      </c>
      <c r="F92" s="21">
        <v>0.52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ht="25.5">
      <c r="A93" s="18" t="s">
        <v>23</v>
      </c>
      <c r="B93" s="34">
        <f>C93+D93+E93+F93</f>
        <v>1.5045000000000002</v>
      </c>
      <c r="C93" s="28">
        <v>0.13</v>
      </c>
      <c r="D93" s="28">
        <v>0.62</v>
      </c>
      <c r="E93" s="28">
        <f>0.789-0.5545</f>
        <v>0.23450000000000004</v>
      </c>
      <c r="F93" s="28">
        <v>0.52</v>
      </c>
      <c r="G93" s="28"/>
      <c r="H93" s="28"/>
      <c r="I93" s="28"/>
      <c r="J93" s="28"/>
      <c r="K93" s="28"/>
      <c r="L93" s="28"/>
      <c r="M93" s="28"/>
      <c r="N93" s="28"/>
      <c r="O93" s="28"/>
    </row>
    <row r="94" spans="1:15" ht="13.5" thickBot="1">
      <c r="A94" s="19" t="s">
        <v>24</v>
      </c>
      <c r="B94" s="37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51.75" thickBot="1">
      <c r="A95" s="19" t="s">
        <v>16</v>
      </c>
      <c r="B95" s="1">
        <f>D95+E95</f>
        <v>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5.5">
      <c r="A96" s="18" t="s">
        <v>17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1:15" ht="26.25" thickBot="1">
      <c r="A97" s="19" t="s">
        <v>10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5" ht="13.5" thickBot="1">
      <c r="A98" s="19" t="s">
        <v>18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.5" thickBot="1">
      <c r="A99" s="19" t="s">
        <v>12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.5" thickBot="1">
      <c r="A100" s="19" t="s">
        <v>13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.5" thickBot="1">
      <c r="A101" s="19" t="s">
        <v>14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25.5">
      <c r="A102" s="18" t="s">
        <v>23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ht="13.5" thickBot="1">
      <c r="A103" s="19" t="s">
        <v>24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51.75" thickBot="1">
      <c r="A104" s="19" t="s">
        <v>16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7.75" thickBot="1">
      <c r="A105" s="17" t="s">
        <v>19</v>
      </c>
      <c r="B105" s="1">
        <f>B106+B115</f>
        <v>14.648</v>
      </c>
      <c r="C105" s="1">
        <f>C108+C111</f>
        <v>4.481</v>
      </c>
      <c r="D105" s="1">
        <f>D111+D108</f>
        <v>9.219999999999999</v>
      </c>
      <c r="E105" s="1">
        <f>E111</f>
        <v>0.9470000000000001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5.5">
      <c r="A106" s="18" t="s">
        <v>29</v>
      </c>
      <c r="B106" s="28">
        <f>B108+B111</f>
        <v>14.648</v>
      </c>
      <c r="C106" s="28">
        <f>C108+C111</f>
        <v>4.481</v>
      </c>
      <c r="D106" s="28">
        <f>D108+D111</f>
        <v>9.219999999999999</v>
      </c>
      <c r="E106" s="28">
        <f>E108+E111</f>
        <v>0.9470000000000001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26.25" thickBot="1">
      <c r="A107" s="19" t="s">
        <v>27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ht="13.5" thickBot="1">
      <c r="A108" s="19" t="s">
        <v>18</v>
      </c>
      <c r="B108" s="1">
        <f>C108+D108+E108</f>
        <v>0.605</v>
      </c>
      <c r="C108" s="1">
        <f>0.204</f>
        <v>0.204</v>
      </c>
      <c r="D108" s="1">
        <v>0.401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.5" thickBot="1">
      <c r="A109" s="19" t="s">
        <v>12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.5" thickBot="1">
      <c r="A110" s="19" t="s">
        <v>13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.5" thickBot="1">
      <c r="A111" s="19" t="s">
        <v>14</v>
      </c>
      <c r="B111" s="1">
        <f>C111+D111+E111</f>
        <v>14.043</v>
      </c>
      <c r="C111" s="1">
        <f>1.497+0.168+2.812-0.2</f>
        <v>4.277</v>
      </c>
      <c r="D111" s="1">
        <f>4.683+3.026+1.11</f>
        <v>8.818999999999999</v>
      </c>
      <c r="E111" s="1">
        <f>0.548+0.39+0.009</f>
        <v>0.9470000000000001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5.5">
      <c r="A112" s="18" t="s">
        <v>23</v>
      </c>
      <c r="B112" s="28">
        <f>C112+D112+E112</f>
        <v>7.635</v>
      </c>
      <c r="C112" s="28">
        <f>0.168+0.691</f>
        <v>0.859</v>
      </c>
      <c r="D112" s="28">
        <f>1.765+4.064</f>
        <v>5.829</v>
      </c>
      <c r="E112" s="28">
        <f>E105</f>
        <v>0.9470000000000001</v>
      </c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ht="13.5" thickBot="1">
      <c r="A113" s="19" t="s">
        <v>24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ht="51.75" thickBot="1">
      <c r="A114" s="19" t="s">
        <v>16</v>
      </c>
      <c r="B114" s="1">
        <f>C114+D114+E114</f>
        <v>0.5954299999999999</v>
      </c>
      <c r="C114" s="8">
        <f>C106*3/100</f>
        <v>0.13443</v>
      </c>
      <c r="D114" s="1">
        <f>D106*5/100</f>
        <v>0.46099999999999997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25.5">
      <c r="A115" s="18" t="s">
        <v>17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26.25" thickBot="1">
      <c r="A116" s="19" t="s">
        <v>10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13.5" thickBot="1">
      <c r="A117" s="19" t="s">
        <v>18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.5" thickBot="1">
      <c r="A118" s="19" t="s">
        <v>12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.5" thickBot="1">
      <c r="A119" s="19" t="s">
        <v>13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.5" thickBot="1">
      <c r="A120" s="19" t="s">
        <v>14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5.5">
      <c r="A121" s="18" t="s">
        <v>23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ht="13.5" thickBot="1">
      <c r="A122" s="19" t="s">
        <v>24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51.75" thickBot="1">
      <c r="A123" s="19" t="s">
        <v>16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5.5">
      <c r="A124" s="22" t="s">
        <v>30</v>
      </c>
      <c r="B124" s="35">
        <f>B85+B47+B13</f>
        <v>33.230999999999995</v>
      </c>
      <c r="C124" s="35">
        <f>C126+C127+C128+C129</f>
        <v>5.079</v>
      </c>
      <c r="D124" s="35">
        <f aca="true" t="shared" si="3" ref="D124:I124">D126+D127+D128+D129</f>
        <v>10.941499999999998</v>
      </c>
      <c r="E124" s="35">
        <f t="shared" si="3"/>
        <v>4.1185</v>
      </c>
      <c r="F124" s="35">
        <f t="shared" si="3"/>
        <v>5.876</v>
      </c>
      <c r="G124" s="35">
        <f t="shared" si="3"/>
        <v>2.637</v>
      </c>
      <c r="H124" s="35">
        <f t="shared" si="3"/>
        <v>1.2399999999999998</v>
      </c>
      <c r="I124" s="35">
        <f t="shared" si="3"/>
        <v>1.4</v>
      </c>
      <c r="J124" s="35">
        <f>J126+J127+J128+J129</f>
        <v>0.429</v>
      </c>
      <c r="K124" s="28"/>
      <c r="L124" s="28"/>
      <c r="M124" s="28"/>
      <c r="N124" s="28"/>
      <c r="O124" s="28"/>
    </row>
    <row r="125" spans="1:15" ht="39.75" customHeight="1" thickBot="1">
      <c r="A125" s="23" t="s">
        <v>10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3.5" thickBot="1">
      <c r="A126" s="19" t="s">
        <v>18</v>
      </c>
      <c r="B126" s="8">
        <f>B108+B117+B98+B89+B79+B70+B60+B51+B41+B33+B25+B17</f>
        <v>0.88</v>
      </c>
      <c r="C126" s="8">
        <f>C108+C117+C98+C89+C79+C70+C60+C51+C41+C33+C25+C17</f>
        <v>0.204</v>
      </c>
      <c r="D126" s="8"/>
      <c r="E126" s="8"/>
      <c r="F126" s="8"/>
      <c r="G126" s="8"/>
      <c r="H126" s="8">
        <f>H108+H117+H98+H89+H79+H70+H60+H51+H41+H33+H25+H17</f>
        <v>0.275</v>
      </c>
      <c r="I126" s="8"/>
      <c r="J126" s="8"/>
      <c r="K126" s="8"/>
      <c r="L126" s="8"/>
      <c r="M126" s="8"/>
      <c r="N126" s="8"/>
      <c r="O126" s="8"/>
    </row>
    <row r="127" spans="1:15" ht="13.5" thickBot="1">
      <c r="A127" s="19" t="s">
        <v>12</v>
      </c>
      <c r="B127" s="8"/>
      <c r="C127" s="8"/>
      <c r="D127" s="8"/>
      <c r="E127" s="8"/>
      <c r="F127" s="8"/>
      <c r="G127" s="8"/>
      <c r="H127" s="8"/>
      <c r="I127" s="8"/>
      <c r="J127" s="8"/>
      <c r="K127" s="1"/>
      <c r="L127" s="1"/>
      <c r="M127" s="1"/>
      <c r="N127" s="1"/>
      <c r="O127" s="1"/>
    </row>
    <row r="128" spans="1:15" ht="13.5" thickBot="1">
      <c r="A128" s="19" t="s">
        <v>13</v>
      </c>
      <c r="B128" s="8"/>
      <c r="C128" s="8"/>
      <c r="D128" s="8"/>
      <c r="E128" s="8"/>
      <c r="F128" s="8"/>
      <c r="G128" s="8"/>
      <c r="H128" s="8"/>
      <c r="I128" s="8"/>
      <c r="J128" s="8"/>
      <c r="K128" s="1"/>
      <c r="L128" s="1"/>
      <c r="M128" s="1"/>
      <c r="N128" s="1"/>
      <c r="O128" s="1"/>
    </row>
    <row r="129" spans="1:15" ht="13.5" thickBot="1">
      <c r="A129" s="19" t="s">
        <v>14</v>
      </c>
      <c r="B129" s="8">
        <f aca="true" t="shared" si="4" ref="B129:J129">B111+B120+B101+B92+B82+B73+B63+B54+B44+B36+B28+B20</f>
        <v>31.241999999999997</v>
      </c>
      <c r="C129" s="8">
        <f t="shared" si="4"/>
        <v>4.875</v>
      </c>
      <c r="D129" s="8">
        <f t="shared" si="4"/>
        <v>10.941499999999998</v>
      </c>
      <c r="E129" s="8">
        <f t="shared" si="4"/>
        <v>4.1185</v>
      </c>
      <c r="F129" s="8">
        <f t="shared" si="4"/>
        <v>5.876</v>
      </c>
      <c r="G129" s="8">
        <f t="shared" si="4"/>
        <v>2.637</v>
      </c>
      <c r="H129" s="8">
        <f t="shared" si="4"/>
        <v>0.9649999999999999</v>
      </c>
      <c r="I129" s="8">
        <f t="shared" si="4"/>
        <v>1.4</v>
      </c>
      <c r="J129" s="8">
        <f t="shared" si="4"/>
        <v>0.429</v>
      </c>
      <c r="K129" s="1"/>
      <c r="L129" s="1"/>
      <c r="M129" s="1"/>
      <c r="N129" s="1"/>
      <c r="O129" s="1"/>
    </row>
    <row r="130" spans="1:15" ht="38.25">
      <c r="A130" s="22" t="s">
        <v>23</v>
      </c>
      <c r="B130" s="28">
        <f>B112+B93+B74+B45+B37+B21</f>
        <v>19.512</v>
      </c>
      <c r="C130" s="28">
        <f aca="true" t="shared" si="5" ref="C130:J130">C112+C93+C74+C45+C37+C21</f>
        <v>0.989</v>
      </c>
      <c r="D130" s="28">
        <f t="shared" si="5"/>
        <v>6.449</v>
      </c>
      <c r="E130" s="28">
        <f t="shared" si="5"/>
        <v>1.8230000000000002</v>
      </c>
      <c r="F130" s="28">
        <f t="shared" si="5"/>
        <v>4.612</v>
      </c>
      <c r="G130" s="28">
        <f t="shared" si="5"/>
        <v>2.57</v>
      </c>
      <c r="H130" s="28">
        <f t="shared" si="5"/>
        <v>1.2399999999999998</v>
      </c>
      <c r="I130" s="28">
        <f t="shared" si="5"/>
        <v>1.4</v>
      </c>
      <c r="J130" s="28">
        <f t="shared" si="5"/>
        <v>0.429</v>
      </c>
      <c r="K130" s="28"/>
      <c r="L130" s="28"/>
      <c r="M130" s="28"/>
      <c r="N130" s="28"/>
      <c r="O130" s="28"/>
    </row>
    <row r="131" spans="1:15" ht="14.25" thickBot="1">
      <c r="A131" s="23" t="s">
        <v>46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51.75" thickBot="1">
      <c r="A132" s="19" t="s">
        <v>16</v>
      </c>
      <c r="B132" s="8">
        <f aca="true" t="shared" si="6" ref="B132:G132">B114+B104+B95+B84+B76+B66+B46+B38+B30+B22</f>
        <v>0.80473</v>
      </c>
      <c r="C132" s="8">
        <f t="shared" si="6"/>
        <v>0.13443</v>
      </c>
      <c r="D132" s="8">
        <f t="shared" si="6"/>
        <v>0.46099999999999997</v>
      </c>
      <c r="E132" s="8">
        <f t="shared" si="6"/>
        <v>0.044379999999999996</v>
      </c>
      <c r="F132" s="8">
        <f t="shared" si="6"/>
        <v>0.11843999999999999</v>
      </c>
      <c r="G132" s="8">
        <f t="shared" si="6"/>
        <v>0.046479999999999994</v>
      </c>
      <c r="H132" s="1"/>
      <c r="I132" s="1"/>
      <c r="J132" s="1"/>
      <c r="K132" s="1"/>
      <c r="L132" s="1"/>
      <c r="M132" s="1"/>
      <c r="N132" s="1"/>
      <c r="O132" s="1"/>
    </row>
    <row r="133" spans="3:10" ht="12.75">
      <c r="C133" s="3"/>
      <c r="D133" s="3"/>
      <c r="E133" s="3"/>
      <c r="F133" s="3"/>
      <c r="G133" s="3"/>
      <c r="H133" s="3"/>
      <c r="I133" s="3"/>
      <c r="J133" s="3"/>
    </row>
    <row r="134" spans="1:14" ht="15.75">
      <c r="A134" s="7"/>
      <c r="B134" s="26"/>
      <c r="C134" s="27"/>
      <c r="D134" s="27"/>
      <c r="E134" s="27"/>
      <c r="F134" s="27"/>
      <c r="G134" s="27"/>
      <c r="H134" s="27"/>
      <c r="I134" s="27"/>
      <c r="J134" s="27"/>
      <c r="K134" s="7"/>
      <c r="L134" s="7"/>
      <c r="M134" s="7"/>
      <c r="N134" s="7"/>
    </row>
    <row r="135" spans="1:14" ht="15.75">
      <c r="A135" s="38" t="s">
        <v>53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7"/>
      <c r="N135" s="7"/>
    </row>
    <row r="136" spans="1:14" ht="12.75" customHeight="1">
      <c r="A136" s="38" t="s">
        <v>54</v>
      </c>
      <c r="B136" s="38"/>
      <c r="C136" s="38"/>
      <c r="D136" s="38"/>
      <c r="E136" s="38"/>
      <c r="F136" s="38"/>
      <c r="G136" s="38"/>
      <c r="H136" s="38"/>
      <c r="I136" s="39" t="s">
        <v>55</v>
      </c>
      <c r="J136" s="39"/>
      <c r="K136" s="39"/>
      <c r="L136" s="39"/>
      <c r="M136" s="39"/>
      <c r="N136" s="39"/>
    </row>
    <row r="137" spans="1:12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1:4" ht="12.75">
      <c r="A138" s="24" t="s">
        <v>47</v>
      </c>
      <c r="B138" s="24"/>
      <c r="C138" s="24" t="s">
        <v>48</v>
      </c>
      <c r="D138" s="24"/>
    </row>
    <row r="139" spans="1:4" ht="12.75">
      <c r="A139" s="24" t="s">
        <v>49</v>
      </c>
      <c r="B139" s="24"/>
      <c r="C139" s="24" t="s">
        <v>50</v>
      </c>
      <c r="D139" s="24"/>
    </row>
    <row r="140" spans="1:4" ht="12.75">
      <c r="A140" s="24" t="s">
        <v>51</v>
      </c>
      <c r="B140" s="24" t="s">
        <v>52</v>
      </c>
      <c r="C140" s="24"/>
      <c r="D140" s="24"/>
    </row>
  </sheetData>
  <mergeCells count="304">
    <mergeCell ref="A135:L135"/>
    <mergeCell ref="A136:H136"/>
    <mergeCell ref="I136:N136"/>
    <mergeCell ref="M1:N1"/>
    <mergeCell ref="A2:O2"/>
    <mergeCell ref="A3:O3"/>
    <mergeCell ref="A4:O4"/>
    <mergeCell ref="N130:N131"/>
    <mergeCell ref="O130:O131"/>
    <mergeCell ref="J130:J131"/>
    <mergeCell ref="K130:K131"/>
    <mergeCell ref="L130:L131"/>
    <mergeCell ref="M130:M131"/>
    <mergeCell ref="N124:N125"/>
    <mergeCell ref="K124:K125"/>
    <mergeCell ref="L124:L125"/>
    <mergeCell ref="M124:M125"/>
    <mergeCell ref="O124:O125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24:J125"/>
    <mergeCell ref="N121:N122"/>
    <mergeCell ref="O121:O122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1:J122"/>
    <mergeCell ref="K121:K122"/>
    <mergeCell ref="L121:L122"/>
    <mergeCell ref="M121:M122"/>
    <mergeCell ref="N115:N116"/>
    <mergeCell ref="O115:O116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15:J116"/>
    <mergeCell ref="K115:K116"/>
    <mergeCell ref="L115:L116"/>
    <mergeCell ref="M115:M116"/>
    <mergeCell ref="N112:N113"/>
    <mergeCell ref="O112:O113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2:J113"/>
    <mergeCell ref="K112:K113"/>
    <mergeCell ref="L112:L113"/>
    <mergeCell ref="M112:M113"/>
    <mergeCell ref="N106:N107"/>
    <mergeCell ref="O106:O107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06:J107"/>
    <mergeCell ref="K106:K107"/>
    <mergeCell ref="L106:L107"/>
    <mergeCell ref="M106:M107"/>
    <mergeCell ref="N102:N103"/>
    <mergeCell ref="O102:O103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2:J103"/>
    <mergeCell ref="K102:K103"/>
    <mergeCell ref="L102:L103"/>
    <mergeCell ref="M102:M103"/>
    <mergeCell ref="N96:N97"/>
    <mergeCell ref="O96:O97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96:J97"/>
    <mergeCell ref="K96:K97"/>
    <mergeCell ref="L96:L97"/>
    <mergeCell ref="M96:M97"/>
    <mergeCell ref="N93:N94"/>
    <mergeCell ref="O93:O94"/>
    <mergeCell ref="B96:B97"/>
    <mergeCell ref="C96:C97"/>
    <mergeCell ref="D96:D97"/>
    <mergeCell ref="E96:E97"/>
    <mergeCell ref="F96:F97"/>
    <mergeCell ref="G96:G97"/>
    <mergeCell ref="H96:H97"/>
    <mergeCell ref="I96:I97"/>
    <mergeCell ref="J93:J94"/>
    <mergeCell ref="K93:K94"/>
    <mergeCell ref="L93:L94"/>
    <mergeCell ref="M93:M94"/>
    <mergeCell ref="N87:N88"/>
    <mergeCell ref="O87:O88"/>
    <mergeCell ref="B93:B94"/>
    <mergeCell ref="C93:C94"/>
    <mergeCell ref="D93:D94"/>
    <mergeCell ref="E93:E94"/>
    <mergeCell ref="F93:F94"/>
    <mergeCell ref="G93:G94"/>
    <mergeCell ref="H93:H94"/>
    <mergeCell ref="I93:I94"/>
    <mergeCell ref="J87:J88"/>
    <mergeCell ref="K87:K88"/>
    <mergeCell ref="L87:L88"/>
    <mergeCell ref="M87:M88"/>
    <mergeCell ref="N77:N78"/>
    <mergeCell ref="O77:O78"/>
    <mergeCell ref="B87:B88"/>
    <mergeCell ref="C87:C88"/>
    <mergeCell ref="D87:D88"/>
    <mergeCell ref="E87:E88"/>
    <mergeCell ref="F87:F88"/>
    <mergeCell ref="G87:G88"/>
    <mergeCell ref="H87:H88"/>
    <mergeCell ref="I87:I88"/>
    <mergeCell ref="J77:J78"/>
    <mergeCell ref="K77:K78"/>
    <mergeCell ref="L77:L78"/>
    <mergeCell ref="M77:M78"/>
    <mergeCell ref="N74:N75"/>
    <mergeCell ref="O74:O75"/>
    <mergeCell ref="B77:B78"/>
    <mergeCell ref="C77:C78"/>
    <mergeCell ref="D77:D78"/>
    <mergeCell ref="E77:E78"/>
    <mergeCell ref="F77:F78"/>
    <mergeCell ref="G77:G78"/>
    <mergeCell ref="H77:H78"/>
    <mergeCell ref="I77:I78"/>
    <mergeCell ref="J74:J75"/>
    <mergeCell ref="K74:K75"/>
    <mergeCell ref="L74:L75"/>
    <mergeCell ref="M74:M75"/>
    <mergeCell ref="N68:N69"/>
    <mergeCell ref="O68:O69"/>
    <mergeCell ref="B74:B75"/>
    <mergeCell ref="C74:C75"/>
    <mergeCell ref="D74:D75"/>
    <mergeCell ref="E74:E75"/>
    <mergeCell ref="F74:F75"/>
    <mergeCell ref="G74:G75"/>
    <mergeCell ref="H74:H75"/>
    <mergeCell ref="I74:I75"/>
    <mergeCell ref="J68:J69"/>
    <mergeCell ref="K68:K69"/>
    <mergeCell ref="L68:L69"/>
    <mergeCell ref="M68:M69"/>
    <mergeCell ref="N64:N65"/>
    <mergeCell ref="O64:O65"/>
    <mergeCell ref="B68:B69"/>
    <mergeCell ref="C68:C69"/>
    <mergeCell ref="D68:D69"/>
    <mergeCell ref="E68:E69"/>
    <mergeCell ref="F68:F69"/>
    <mergeCell ref="G68:G69"/>
    <mergeCell ref="H68:H69"/>
    <mergeCell ref="I68:I69"/>
    <mergeCell ref="J64:J65"/>
    <mergeCell ref="K64:K65"/>
    <mergeCell ref="L64:L65"/>
    <mergeCell ref="M64:M65"/>
    <mergeCell ref="N58:N59"/>
    <mergeCell ref="O58:O59"/>
    <mergeCell ref="B64:B65"/>
    <mergeCell ref="C64:C65"/>
    <mergeCell ref="D64:D65"/>
    <mergeCell ref="E64:E65"/>
    <mergeCell ref="F64:F65"/>
    <mergeCell ref="G64:G65"/>
    <mergeCell ref="H64:H65"/>
    <mergeCell ref="I64:I65"/>
    <mergeCell ref="J58:J59"/>
    <mergeCell ref="K58:K59"/>
    <mergeCell ref="L58:L59"/>
    <mergeCell ref="M58:M59"/>
    <mergeCell ref="N55:N56"/>
    <mergeCell ref="O55:O56"/>
    <mergeCell ref="B58:B59"/>
    <mergeCell ref="C58:C59"/>
    <mergeCell ref="D58:D59"/>
    <mergeCell ref="E58:E59"/>
    <mergeCell ref="F58:F59"/>
    <mergeCell ref="G58:G59"/>
    <mergeCell ref="H58:H59"/>
    <mergeCell ref="I58:I59"/>
    <mergeCell ref="J55:J56"/>
    <mergeCell ref="K55:K56"/>
    <mergeCell ref="L55:L56"/>
    <mergeCell ref="M55:M56"/>
    <mergeCell ref="N49:N50"/>
    <mergeCell ref="O49:O50"/>
    <mergeCell ref="B55:B56"/>
    <mergeCell ref="C55:C56"/>
    <mergeCell ref="D55:D56"/>
    <mergeCell ref="E55:E56"/>
    <mergeCell ref="F55:F56"/>
    <mergeCell ref="G55:G56"/>
    <mergeCell ref="H55:H56"/>
    <mergeCell ref="I55:I56"/>
    <mergeCell ref="J49:J50"/>
    <mergeCell ref="K49:K50"/>
    <mergeCell ref="L49:L50"/>
    <mergeCell ref="M49:M50"/>
    <mergeCell ref="N39:N40"/>
    <mergeCell ref="O39:O40"/>
    <mergeCell ref="B49:B50"/>
    <mergeCell ref="C49:C50"/>
    <mergeCell ref="D49:D50"/>
    <mergeCell ref="E49:E50"/>
    <mergeCell ref="F49:F50"/>
    <mergeCell ref="G49:G50"/>
    <mergeCell ref="H49:H50"/>
    <mergeCell ref="I49:I50"/>
    <mergeCell ref="J39:J40"/>
    <mergeCell ref="K39:K40"/>
    <mergeCell ref="L39:L40"/>
    <mergeCell ref="M39:M40"/>
    <mergeCell ref="N23:N24"/>
    <mergeCell ref="O23:O24"/>
    <mergeCell ref="B39:B40"/>
    <mergeCell ref="C39:C40"/>
    <mergeCell ref="D39:D40"/>
    <mergeCell ref="E39:E40"/>
    <mergeCell ref="F39:F40"/>
    <mergeCell ref="G39:G40"/>
    <mergeCell ref="H39:H40"/>
    <mergeCell ref="I39:I40"/>
    <mergeCell ref="J23:J24"/>
    <mergeCell ref="K23:K24"/>
    <mergeCell ref="L23:L24"/>
    <mergeCell ref="M23:M24"/>
    <mergeCell ref="N15:N16"/>
    <mergeCell ref="O15:O16"/>
    <mergeCell ref="B23:B24"/>
    <mergeCell ref="C23:C24"/>
    <mergeCell ref="D23:D24"/>
    <mergeCell ref="E23:E24"/>
    <mergeCell ref="F23:F24"/>
    <mergeCell ref="G23:G24"/>
    <mergeCell ref="H23:H24"/>
    <mergeCell ref="I23:I24"/>
    <mergeCell ref="J15:J16"/>
    <mergeCell ref="K15:K16"/>
    <mergeCell ref="L15:L16"/>
    <mergeCell ref="M15:M16"/>
    <mergeCell ref="F15:F16"/>
    <mergeCell ref="G15:G16"/>
    <mergeCell ref="H15:H16"/>
    <mergeCell ref="I15:I16"/>
    <mergeCell ref="A12:E12"/>
    <mergeCell ref="B15:B16"/>
    <mergeCell ref="C15:C16"/>
    <mergeCell ref="D15:D16"/>
    <mergeCell ref="E15:E16"/>
    <mergeCell ref="N5:N7"/>
    <mergeCell ref="O5:O7"/>
    <mergeCell ref="A10:O10"/>
    <mergeCell ref="A11:O11"/>
    <mergeCell ref="J5:J7"/>
    <mergeCell ref="K5:K7"/>
    <mergeCell ref="L5:L7"/>
    <mergeCell ref="M5:M7"/>
    <mergeCell ref="F5:F7"/>
    <mergeCell ref="G5:G7"/>
    <mergeCell ref="H5:H7"/>
    <mergeCell ref="I5:I7"/>
    <mergeCell ref="A5:A7"/>
    <mergeCell ref="B5:B7"/>
    <mergeCell ref="D5:D7"/>
    <mergeCell ref="E5:E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Ханымейский филиал МУП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ГалайЕН</dc:creator>
  <cp:keywords/>
  <dc:description/>
  <cp:lastModifiedBy>ГалайЕН</cp:lastModifiedBy>
  <cp:lastPrinted>2016-01-29T11:29:22Z</cp:lastPrinted>
  <dcterms:created xsi:type="dcterms:W3CDTF">2016-01-27T04:34:27Z</dcterms:created>
  <dcterms:modified xsi:type="dcterms:W3CDTF">2016-01-29T11:36:45Z</dcterms:modified>
  <cp:category/>
  <cp:version/>
  <cp:contentType/>
  <cp:contentStatus/>
</cp:coreProperties>
</file>